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6bb0b442026f5a/"/>
    </mc:Choice>
  </mc:AlternateContent>
  <xr:revisionPtr revIDLastSave="0" documentId="11_727BF82BE2CC9AD0230606984FE5965E5C1CB41D" xr6:coauthVersionLast="45" xr6:coauthVersionMax="45" xr10:uidLastSave="{00000000-0000-0000-0000-000000000000}"/>
  <bookViews>
    <workbookView xWindow="0" yWindow="45" windowWidth="19155" windowHeight="11820" xr2:uid="{00000000-000D-0000-FFFF-FFFF00000000}"/>
  </bookViews>
  <sheets>
    <sheet name="Foglio1" sheetId="1" r:id="rId1"/>
    <sheet name="Foglio2" sheetId="2" r:id="rId2"/>
    <sheet name="Foglio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C5" i="2"/>
  <c r="C4" i="2"/>
  <c r="C3" i="2"/>
  <c r="C2" i="2"/>
  <c r="C1" i="2"/>
  <c r="D3" i="1" l="1"/>
  <c r="I3" i="1"/>
  <c r="H3" i="1"/>
  <c r="G3" i="1"/>
  <c r="F3" i="1"/>
  <c r="E3" i="1"/>
  <c r="I2" i="1"/>
  <c r="H2" i="1"/>
  <c r="G2" i="1"/>
  <c r="F2" i="1"/>
  <c r="E2" i="1"/>
  <c r="E12" i="1" s="1"/>
  <c r="D2" i="1"/>
  <c r="D13" i="1" s="1"/>
  <c r="I5" i="1"/>
  <c r="I8" i="1" s="1"/>
  <c r="I6" i="1" s="1"/>
  <c r="H5" i="1"/>
  <c r="H8" i="1" s="1"/>
  <c r="H6" i="1" s="1"/>
  <c r="G5" i="1"/>
  <c r="G8" i="1" s="1"/>
  <c r="G6" i="1" s="1"/>
  <c r="F5" i="1"/>
  <c r="F8" i="1" s="1"/>
  <c r="F6" i="1" s="1"/>
  <c r="E5" i="1"/>
  <c r="E8" i="1" s="1"/>
  <c r="E6" i="1" s="1"/>
  <c r="D5" i="1"/>
  <c r="D8" i="1" s="1"/>
  <c r="D6" i="1" s="1"/>
  <c r="H13" i="1"/>
  <c r="G13" i="1" l="1"/>
  <c r="H7" i="1"/>
  <c r="E15" i="1"/>
  <c r="I12" i="1"/>
  <c r="I15" i="1"/>
  <c r="I9" i="1"/>
  <c r="D15" i="1"/>
  <c r="G15" i="1"/>
  <c r="I7" i="1"/>
  <c r="I10" i="1" s="1"/>
  <c r="D12" i="1"/>
  <c r="H12" i="1"/>
  <c r="F13" i="1"/>
  <c r="F15" i="1"/>
  <c r="G12" i="1"/>
  <c r="E13" i="1"/>
  <c r="I13" i="1"/>
  <c r="F12" i="1"/>
  <c r="H9" i="1" l="1"/>
  <c r="E7" i="1"/>
  <c r="E10" i="1" s="1"/>
  <c r="H10" i="1"/>
  <c r="D7" i="1"/>
  <c r="G9" i="1"/>
  <c r="F7" i="1"/>
  <c r="F10" i="1" s="1"/>
  <c r="G7" i="1"/>
  <c r="G10" i="1" s="1"/>
  <c r="H15" i="1"/>
  <c r="D10" i="1" l="1"/>
</calcChain>
</file>

<file path=xl/sharedStrings.xml><?xml version="1.0" encoding="utf-8"?>
<sst xmlns="http://schemas.openxmlformats.org/spreadsheetml/2006/main" count="24" uniqueCount="24">
  <si>
    <t>N.</t>
  </si>
  <si>
    <t>Voce</t>
  </si>
  <si>
    <t>Dati 
da inserire</t>
  </si>
  <si>
    <t>Fascia C
fino a 3.000 ab.</t>
  </si>
  <si>
    <t xml:space="preserve">Fascia B
da 3.001 a 10.000 ab.
</t>
  </si>
  <si>
    <t>Fascia B*
da 10.001 a 65.000 ab.</t>
  </si>
  <si>
    <t>Fascia A
da 65.001 a 250.000 ab.</t>
  </si>
  <si>
    <t>Fascia A*
oltre 250.000 ab.
Com.capoluogo
Province</t>
  </si>
  <si>
    <t>Fascia A*
Enti metrop.</t>
  </si>
  <si>
    <t>Stipendio Tabellare (comprensivo 13)</t>
  </si>
  <si>
    <t>Indennità di vacanza contrattuale</t>
  </si>
  <si>
    <t>Retribuzione di Posizione</t>
  </si>
  <si>
    <t>Maggiorazione posizione</t>
  </si>
  <si>
    <t>Convenzione di segreteria</t>
  </si>
  <si>
    <t>SI</t>
  </si>
  <si>
    <t>Retribuzione di risultato</t>
  </si>
  <si>
    <t>Galleggiamento fino a euro</t>
  </si>
  <si>
    <t>Indennità direttore generale</t>
  </si>
  <si>
    <t>Totale</t>
  </si>
  <si>
    <t>Scavalco</t>
  </si>
  <si>
    <t>Indennità per scavalco 
fino a 60 gg.</t>
  </si>
  <si>
    <t>Indennità per scavalco 
oltre 60 gg.</t>
  </si>
  <si>
    <t>Limite annuo diritti di segreteria</t>
  </si>
  <si>
    <t>Limite 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</si>
</sst>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 &quot;#,##0.00&quot; &quot;;&quot;-&quot;#,##0.00&quot; &quot;;&quot; -&quot;#&quot; &quot;;&quot; &quot;@&quot; &quot;"/>
    <numFmt numFmtId="166" formatCode="_-* #,##0.00\ [$€-410]_-;\-* #,##0.00\ [$€-410]_-;_-* &quot;-&quot;??\ [$€-410]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C4A4A"/>
      <name val="Tahoma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/>
  </cellStyleXfs>
  <cellXfs count="52">
    <xf numFmtId="0" fontId="0" fillId="0" borderId="0" xfId="0"/>
    <xf numFmtId="0" fontId="3" fillId="2" borderId="5" xfId="0" applyFont="1" applyFill="1" applyBorder="1" applyAlignment="1">
      <alignment horizontal="center" wrapText="1"/>
    </xf>
    <xf numFmtId="0" fontId="4" fillId="3" borderId="7" xfId="0" applyFont="1" applyFill="1" applyBorder="1" applyAlignment="1" applyProtection="1">
      <alignment horizontal="center" wrapText="1"/>
      <protection locked="0"/>
    </xf>
    <xf numFmtId="164" fontId="3" fillId="0" borderId="7" xfId="1" applyFont="1" applyBorder="1"/>
    <xf numFmtId="164" fontId="3" fillId="0" borderId="8" xfId="1" applyFont="1" applyBorder="1"/>
    <xf numFmtId="0" fontId="3" fillId="2" borderId="9" xfId="0" applyFont="1" applyFill="1" applyBorder="1" applyAlignment="1">
      <alignment horizontal="center" wrapText="1"/>
    </xf>
    <xf numFmtId="0" fontId="4" fillId="3" borderId="11" xfId="0" applyFont="1" applyFill="1" applyBorder="1" applyAlignment="1" applyProtection="1">
      <alignment horizontal="center" wrapText="1"/>
      <protection locked="0"/>
    </xf>
    <xf numFmtId="165" fontId="6" fillId="0" borderId="12" xfId="3" applyFont="1" applyFill="1" applyBorder="1" applyAlignment="1" applyProtection="1"/>
    <xf numFmtId="165" fontId="6" fillId="0" borderId="13" xfId="3" applyFont="1" applyFill="1" applyBorder="1" applyAlignment="1" applyProtection="1"/>
    <xf numFmtId="0" fontId="4" fillId="3" borderId="16" xfId="0" applyFont="1" applyFill="1" applyBorder="1" applyAlignment="1" applyProtection="1">
      <alignment horizontal="center"/>
      <protection locked="0"/>
    </xf>
    <xf numFmtId="164" fontId="3" fillId="0" borderId="16" xfId="1" applyFont="1" applyBorder="1"/>
    <xf numFmtId="164" fontId="3" fillId="0" borderId="17" xfId="1" applyFont="1" applyBorder="1"/>
    <xf numFmtId="9" fontId="3" fillId="4" borderId="16" xfId="2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166" fontId="3" fillId="4" borderId="16" xfId="0" applyNumberFormat="1" applyFont="1" applyFill="1" applyBorder="1" applyAlignment="1" applyProtection="1">
      <alignment horizontal="center"/>
      <protection locked="0"/>
    </xf>
    <xf numFmtId="164" fontId="3" fillId="3" borderId="16" xfId="1" applyFont="1" applyFill="1" applyBorder="1"/>
    <xf numFmtId="9" fontId="3" fillId="4" borderId="7" xfId="2" applyFont="1" applyFill="1" applyBorder="1" applyAlignment="1" applyProtection="1">
      <alignment horizontal="center"/>
      <protection locked="0"/>
    </xf>
    <xf numFmtId="9" fontId="3" fillId="4" borderId="11" xfId="2" applyFont="1" applyFill="1" applyBorder="1" applyAlignment="1" applyProtection="1">
      <alignment horizontal="center"/>
      <protection locked="0"/>
    </xf>
    <xf numFmtId="164" fontId="3" fillId="0" borderId="11" xfId="1" applyFont="1" applyBorder="1"/>
    <xf numFmtId="0" fontId="3" fillId="2" borderId="1" xfId="0" applyFont="1" applyFill="1" applyBorder="1" applyAlignment="1">
      <alignment horizontal="center"/>
    </xf>
    <xf numFmtId="164" fontId="3" fillId="0" borderId="0" xfId="1" applyFont="1" applyFill="1" applyBorder="1"/>
    <xf numFmtId="49" fontId="2" fillId="6" borderId="1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164" fontId="2" fillId="6" borderId="3" xfId="1" applyFont="1" applyFill="1" applyBorder="1" applyAlignment="1">
      <alignment horizontal="center" vertical="center" wrapText="1"/>
    </xf>
    <xf numFmtId="164" fontId="2" fillId="6" borderId="4" xfId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vertical="center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vertical="center" wrapText="1"/>
    </xf>
    <xf numFmtId="0" fontId="3" fillId="9" borderId="18" xfId="0" applyFont="1" applyFill="1" applyBorder="1" applyAlignment="1">
      <alignment horizontal="center" vertical="center"/>
    </xf>
    <xf numFmtId="166" fontId="3" fillId="3" borderId="16" xfId="0" applyNumberFormat="1" applyFont="1" applyFill="1" applyBorder="1" applyAlignment="1" applyProtection="1">
      <alignment horizontal="center"/>
      <protection locked="0"/>
    </xf>
    <xf numFmtId="164" fontId="8" fillId="8" borderId="21" xfId="1" applyFont="1" applyFill="1" applyBorder="1" applyAlignment="1">
      <alignment vertical="center"/>
    </xf>
    <xf numFmtId="164" fontId="8" fillId="8" borderId="22" xfId="1" applyFont="1" applyFill="1" applyBorder="1" applyAlignment="1">
      <alignment vertical="center"/>
    </xf>
    <xf numFmtId="0" fontId="3" fillId="7" borderId="6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164" fontId="3" fillId="10" borderId="3" xfId="1" applyFont="1" applyFill="1" applyBorder="1"/>
    <xf numFmtId="164" fontId="3" fillId="10" borderId="4" xfId="1" applyFont="1" applyFill="1" applyBorder="1"/>
    <xf numFmtId="0" fontId="7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3" fillId="0" borderId="27" xfId="1" applyFont="1" applyBorder="1"/>
    <xf numFmtId="0" fontId="4" fillId="3" borderId="28" xfId="0" applyFont="1" applyFill="1" applyBorder="1" applyAlignment="1" applyProtection="1">
      <alignment horizontal="center" wrapText="1"/>
      <protection locked="0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</cellXfs>
  <cellStyles count="4">
    <cellStyle name="Excel Built-in Comma" xfId="3" xr:uid="{00000000-0005-0000-0000-000000000000}"/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D3" sqref="D3"/>
    </sheetView>
  </sheetViews>
  <sheetFormatPr defaultRowHeight="15"/>
  <cols>
    <col min="1" max="1" width="3" customWidth="1"/>
    <col min="2" max="2" width="30.140625" customWidth="1"/>
    <col min="3" max="3" width="11.140625" customWidth="1"/>
    <col min="4" max="9" width="15.7109375" customWidth="1"/>
  </cols>
  <sheetData>
    <row r="1" spans="1:11" ht="63" customHeight="1" thickBot="1">
      <c r="A1" s="21" t="s">
        <v>0</v>
      </c>
      <c r="B1" s="22" t="s">
        <v>1</v>
      </c>
      <c r="C1" s="23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5" t="s">
        <v>8</v>
      </c>
    </row>
    <row r="2" spans="1:11" ht="27" customHeight="1">
      <c r="A2" s="26">
        <v>1</v>
      </c>
      <c r="B2" s="27" t="s">
        <v>9</v>
      </c>
      <c r="C2" s="2"/>
      <c r="D2" s="3">
        <f>33423.31*1.08333333333333</f>
        <v>36208.585833333214</v>
      </c>
      <c r="E2" s="3">
        <f>41779.17*1.08333333333333</f>
        <v>45260.767499999856</v>
      </c>
      <c r="F2" s="3">
        <f>41779.17*1.08333333333333</f>
        <v>45260.767499999856</v>
      </c>
      <c r="G2" s="3">
        <f>41779.17*1.08333333333333</f>
        <v>45260.767499999856</v>
      </c>
      <c r="H2" s="3">
        <f>41779.17*1.08333333333333</f>
        <v>45260.767499999856</v>
      </c>
      <c r="I2" s="4">
        <f>41779.17*1.08333333333333</f>
        <v>45260.767499999856</v>
      </c>
    </row>
    <row r="3" spans="1:11" ht="27" customHeight="1">
      <c r="A3" s="28">
        <v>2</v>
      </c>
      <c r="B3" s="29" t="s">
        <v>10</v>
      </c>
      <c r="C3" s="6"/>
      <c r="D3" s="7">
        <f>18.91*13</f>
        <v>245.83</v>
      </c>
      <c r="E3" s="7">
        <f>23.32*13</f>
        <v>303.16000000000003</v>
      </c>
      <c r="F3" s="7">
        <f>23.32*13</f>
        <v>303.16000000000003</v>
      </c>
      <c r="G3" s="7">
        <f>23.32*13</f>
        <v>303.16000000000003</v>
      </c>
      <c r="H3" s="7">
        <f>23.32*13</f>
        <v>303.16000000000003</v>
      </c>
      <c r="I3" s="8">
        <f>23.32*13</f>
        <v>303.16000000000003</v>
      </c>
    </row>
    <row r="4" spans="1:11" ht="27" customHeight="1">
      <c r="A4" s="30">
        <v>3</v>
      </c>
      <c r="B4" s="31" t="s">
        <v>11</v>
      </c>
      <c r="C4" s="9"/>
      <c r="D4" s="10">
        <v>7478.88</v>
      </c>
      <c r="E4" s="10">
        <v>8149.31</v>
      </c>
      <c r="F4" s="10">
        <v>15896.17</v>
      </c>
      <c r="G4" s="10">
        <v>22579.17</v>
      </c>
      <c r="H4" s="10">
        <v>33941.22</v>
      </c>
      <c r="I4" s="11">
        <v>40655.160000000003</v>
      </c>
    </row>
    <row r="5" spans="1:11" ht="27" customHeight="1">
      <c r="A5" s="30">
        <v>4</v>
      </c>
      <c r="B5" s="31" t="s">
        <v>12</v>
      </c>
      <c r="C5" s="12">
        <v>0.5</v>
      </c>
      <c r="D5" s="10">
        <f>$C$5*9296.22418361075</f>
        <v>4648.1120918053748</v>
      </c>
      <c r="E5" s="10">
        <f>$C$5*10845.5948808792</f>
        <v>5422.7974404396</v>
      </c>
      <c r="F5" s="10">
        <f>$C$5*18592.4483672215</f>
        <v>9296.2241836107496</v>
      </c>
      <c r="G5" s="10">
        <f>$C$5*24789.9311562953</f>
        <v>12394.96557814765</v>
      </c>
      <c r="H5" s="10">
        <f>$C$5*36151.982936264</f>
        <v>18075.991468132001</v>
      </c>
      <c r="I5" s="11">
        <f>$C$5*42865.9226244273</f>
        <v>21432.961312213651</v>
      </c>
    </row>
    <row r="6" spans="1:11" ht="27" customHeight="1">
      <c r="A6" s="30">
        <v>5</v>
      </c>
      <c r="B6" s="31" t="s">
        <v>13</v>
      </c>
      <c r="C6" s="13" t="s">
        <v>14</v>
      </c>
      <c r="D6" s="10">
        <f>IF($C$6="SI",IF($D$8&gt;1964,(D2+D3+D4+D5)*25%-1964,(D2+D3+D4+D5)*25%-$D$8),0)</f>
        <v>10507.468256700771</v>
      </c>
      <c r="E6" s="10">
        <f>IF($C$6="SI",IF($E$8&gt;3008,(E2+E3+E4+E5)*25%-3008,(E2+E3+E4+E5)*25%-$E$8),0)</f>
        <v>14784.008735109865</v>
      </c>
      <c r="F6" s="10">
        <f>IF($C$6="SI",IF($F$8&gt;3008,(F2+F3+F4+F5)*25%-3008,(F2+F3+F4+F5)*25%-$F$8),0)</f>
        <v>17689.080420902654</v>
      </c>
      <c r="G6" s="10">
        <f>IF($C$6="SI",IF($G$8&gt;3008,(G2+G3+G4+G5)*25%-3008,(G2+G3+G4+G5)*25%-$G$8),0)</f>
        <v>20134.515769536876</v>
      </c>
      <c r="H6" s="10">
        <f>IF($C$6="SI",IF($H$8&gt;3008,(H2+H3+H4+H5)*25%-3008,(H2+H3+H4+H5)*25%-$H$8),0)</f>
        <v>24395.284742032964</v>
      </c>
      <c r="I6" s="11">
        <f>IF($C$6="SI",IF($I$8&gt;3008,(I2+I3+I4+I5)*25%-3008,(I2+I3+I4+I5)*25%-$I$8),0)</f>
        <v>26913.012203053378</v>
      </c>
      <c r="K6" s="20"/>
    </row>
    <row r="7" spans="1:11" ht="27" customHeight="1">
      <c r="A7" s="32">
        <v>6</v>
      </c>
      <c r="B7" s="33" t="s">
        <v>15</v>
      </c>
      <c r="C7" s="12">
        <v>0.1</v>
      </c>
      <c r="D7" s="10">
        <f>(D2+D3+D4+D5+D6)*$C$7</f>
        <v>5908.887618183936</v>
      </c>
      <c r="E7" s="10">
        <f t="shared" ref="E7:I7" si="0">(E2+E3+E4+E5+E6)*$C$7</f>
        <v>7392.0043675549332</v>
      </c>
      <c r="F7" s="10">
        <f t="shared" si="0"/>
        <v>8844.5402104513269</v>
      </c>
      <c r="G7" s="10">
        <f t="shared" si="0"/>
        <v>10067.257884768438</v>
      </c>
      <c r="H7" s="10">
        <f t="shared" si="0"/>
        <v>12197.642371016482</v>
      </c>
      <c r="I7" s="11">
        <f t="shared" si="0"/>
        <v>13456.506101526691</v>
      </c>
    </row>
    <row r="8" spans="1:11" ht="27" customHeight="1">
      <c r="A8" s="30">
        <v>7</v>
      </c>
      <c r="B8" s="31" t="s">
        <v>16</v>
      </c>
      <c r="C8" s="14">
        <v>16000</v>
      </c>
      <c r="D8" s="10">
        <f>IF($C$8&gt;0,IF($C$8-9296.22418361075-D5-417.78&gt;0,+$C$8-9296.22418361075-D5-417.78,0),0)</f>
        <v>1637.8837245838756</v>
      </c>
      <c r="E8" s="10">
        <f>IF($C$8&gt;0,IF($C$8-10845.5948808792-E5-392.41&gt;0,+$C$8-10845.5948808792-E5-392.41,0),0)</f>
        <v>0</v>
      </c>
      <c r="F8" s="10">
        <f>IF($C$8&gt;0,IF($C$8-18592.4483672215-F5-415.55&gt;0,+$C$8-18592.4483672215-F5-415.55,0),0)</f>
        <v>0</v>
      </c>
      <c r="G8" s="10">
        <f>IF($C$8&gt;0,IF($C$8-24789.9311562953-G5-618.07&gt;0,+$C$8-24789.9311562953-G5-618.07,0),0)</f>
        <v>0</v>
      </c>
      <c r="H8" s="10">
        <f>IF($C$8&gt;0,IF($C$8-36151.982936264-H5-756.02&gt;0,+$C$8-36151.982936264-H5-756.02,0),0)</f>
        <v>0</v>
      </c>
      <c r="I8" s="11">
        <f>IF($C$8&gt;0,IF($C$8-42865.9226244273-I5-1142.08&gt;0,+$C$8-42865.9226244273-I5-1142.08,0),0)</f>
        <v>0</v>
      </c>
    </row>
    <row r="9" spans="1:11" ht="27" customHeight="1" thickBot="1">
      <c r="A9" s="34">
        <v>8</v>
      </c>
      <c r="B9" s="31" t="s">
        <v>17</v>
      </c>
      <c r="C9" s="35"/>
      <c r="D9" s="15"/>
      <c r="E9" s="15"/>
      <c r="F9" s="15"/>
      <c r="G9" s="10">
        <f>IF($C$8&gt;0,IF($C$8-G5-G6&gt;0,+$C$8-G5-G6,0),0)</f>
        <v>0</v>
      </c>
      <c r="H9" s="10">
        <f>IF($C$8&gt;0,IF($C$8-H5-H6&gt;0,+$C$8-H5-H6,0),0)</f>
        <v>0</v>
      </c>
      <c r="I9" s="11">
        <f>IF($C$8&gt;0,IF($C$8-I5-I6&gt;0,+$C$8-I5-I6,0),0)</f>
        <v>0</v>
      </c>
    </row>
    <row r="10" spans="1:11" ht="27" customHeight="1" thickBot="1">
      <c r="A10" s="43"/>
      <c r="B10" s="47" t="s">
        <v>18</v>
      </c>
      <c r="C10" s="48"/>
      <c r="D10" s="36">
        <f t="shared" ref="D10:I10" si="1">SUM(D2:D8)</f>
        <v>66635.647524607164</v>
      </c>
      <c r="E10" s="36">
        <f t="shared" si="1"/>
        <v>81312.048043104267</v>
      </c>
      <c r="F10" s="36">
        <f t="shared" si="1"/>
        <v>97289.942314964603</v>
      </c>
      <c r="G10" s="36">
        <f t="shared" si="1"/>
        <v>110739.83673245281</v>
      </c>
      <c r="H10" s="36">
        <f t="shared" si="1"/>
        <v>134174.06608118128</v>
      </c>
      <c r="I10" s="37">
        <f t="shared" si="1"/>
        <v>148021.56711679359</v>
      </c>
    </row>
    <row r="11" spans="1:11" ht="27" customHeight="1" thickBot="1">
      <c r="A11" s="44"/>
      <c r="B11" s="49" t="s">
        <v>19</v>
      </c>
      <c r="C11" s="50"/>
      <c r="D11" s="50"/>
      <c r="E11" s="50"/>
      <c r="F11" s="50"/>
      <c r="G11" s="50"/>
      <c r="H11" s="50"/>
      <c r="I11" s="51"/>
    </row>
    <row r="12" spans="1:11" ht="27" customHeight="1">
      <c r="A12" s="1">
        <v>9</v>
      </c>
      <c r="B12" s="38" t="s">
        <v>20</v>
      </c>
      <c r="C12" s="16">
        <v>0.15</v>
      </c>
      <c r="D12" s="3">
        <f>+((D2+D3+D4))/13*12*$C$12</f>
        <v>6083.0717307692139</v>
      </c>
      <c r="E12" s="3">
        <f t="shared" ref="E12:I12" si="2">+(E2+E3+E4)*12/13*$C$12</f>
        <v>7437.2174999999797</v>
      </c>
      <c r="F12" s="3">
        <f t="shared" si="2"/>
        <v>8509.8596538461334</v>
      </c>
      <c r="G12" s="3">
        <f t="shared" si="2"/>
        <v>9435.1981153845954</v>
      </c>
      <c r="H12" s="3">
        <f t="shared" si="2"/>
        <v>11008.40503846152</v>
      </c>
      <c r="I12" s="4">
        <f t="shared" si="2"/>
        <v>11938.02749999998</v>
      </c>
    </row>
    <row r="13" spans="1:11" ht="27" customHeight="1" thickBot="1">
      <c r="A13" s="5">
        <v>10</v>
      </c>
      <c r="B13" s="39" t="s">
        <v>21</v>
      </c>
      <c r="C13" s="17">
        <v>0.25</v>
      </c>
      <c r="D13" s="18">
        <f>+((D2+D3+D4))/13*12*$C$13</f>
        <v>10138.452884615357</v>
      </c>
      <c r="E13" s="18">
        <f t="shared" ref="E13:I13" si="3">+((E2+E3+E4))/13*12*$C$13</f>
        <v>12395.362499999968</v>
      </c>
      <c r="F13" s="18">
        <f t="shared" si="3"/>
        <v>14183.099423076888</v>
      </c>
      <c r="G13" s="18">
        <f t="shared" si="3"/>
        <v>15725.330192307661</v>
      </c>
      <c r="H13" s="18">
        <f t="shared" si="3"/>
        <v>18347.3417307692</v>
      </c>
      <c r="I13" s="45">
        <f t="shared" si="3"/>
        <v>19896.712499999969</v>
      </c>
    </row>
    <row r="14" spans="1:11" ht="27" customHeight="1" thickBot="1">
      <c r="A14" s="44"/>
      <c r="B14" s="49" t="s">
        <v>22</v>
      </c>
      <c r="C14" s="50"/>
      <c r="D14" s="50"/>
      <c r="E14" s="50"/>
      <c r="F14" s="50"/>
      <c r="G14" s="50"/>
      <c r="H14" s="50"/>
      <c r="I14" s="51"/>
    </row>
    <row r="15" spans="1:11" ht="27" customHeight="1" thickBot="1">
      <c r="A15" s="19">
        <v>11</v>
      </c>
      <c r="B15" s="40" t="s">
        <v>23</v>
      </c>
      <c r="C15" s="46"/>
      <c r="D15" s="41">
        <f>+(D2+D3+D4+D5+D6+D8)/5</f>
        <v>12145.351981284646</v>
      </c>
      <c r="E15" s="41">
        <f t="shared" ref="E15:I15" si="4">+(E2+E3+E4+E5+E6+E8)/5</f>
        <v>14784.008735109866</v>
      </c>
      <c r="F15" s="41">
        <f t="shared" si="4"/>
        <v>17689.080420902654</v>
      </c>
      <c r="G15" s="41">
        <f t="shared" si="4"/>
        <v>20134.515769536876</v>
      </c>
      <c r="H15" s="41">
        <f t="shared" si="4"/>
        <v>24395.284742032964</v>
      </c>
      <c r="I15" s="42">
        <f t="shared" si="4"/>
        <v>26913.012203053378</v>
      </c>
    </row>
  </sheetData>
  <mergeCells count="3">
    <mergeCell ref="B10:C10"/>
    <mergeCell ref="B11:I11"/>
    <mergeCell ref="B14:I14"/>
  </mergeCells>
  <dataValidations count="5">
    <dataValidation type="list" allowBlank="1" sqref="C13" xr:uid="{00000000-0002-0000-0000-000000000000}">
      <formula1>"25%"</formula1>
    </dataValidation>
    <dataValidation type="list" allowBlank="1" sqref="C12" xr:uid="{00000000-0002-0000-0000-000001000000}">
      <formula1>"15%"</formula1>
    </dataValidation>
    <dataValidation type="list" allowBlank="1" sqref="C7" xr:uid="{00000000-0002-0000-0000-000002000000}">
      <formula1>"0%,1%,2%,3%,4%,5%,6%,7%,8%,9%,10%"</formula1>
    </dataValidation>
    <dataValidation type="list" allowBlank="1" sqref="C5" xr:uid="{00000000-0002-0000-0000-000003000000}">
      <formula1>"30%, 50%"</formula1>
    </dataValidation>
    <dataValidation type="list" allowBlank="1" showInputMessage="1" showErrorMessage="1" sqref="C6" xr:uid="{00000000-0002-0000-0000-000004000000}">
      <formula1>"SI,NO"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C7" sqref="C7"/>
    </sheetView>
  </sheetViews>
  <sheetFormatPr defaultRowHeight="15"/>
  <sheetData>
    <row r="1" spans="1:3">
      <c r="A1">
        <v>41000</v>
      </c>
      <c r="B1">
        <v>39857.919999999998</v>
      </c>
      <c r="C1">
        <f>A1-B1</f>
        <v>1142.0800000000017</v>
      </c>
    </row>
    <row r="2" spans="1:3">
      <c r="A2">
        <v>33900</v>
      </c>
      <c r="B2">
        <v>33143.980000000003</v>
      </c>
      <c r="C2">
        <f>A2-B2</f>
        <v>756.0199999999968</v>
      </c>
    </row>
    <row r="3" spans="1:3">
      <c r="A3">
        <v>22400</v>
      </c>
      <c r="B3">
        <v>21781.93</v>
      </c>
      <c r="C3">
        <f>A3-B3</f>
        <v>618.06999999999971</v>
      </c>
    </row>
    <row r="4" spans="1:3">
      <c r="A4">
        <v>16000</v>
      </c>
      <c r="B4">
        <v>15584.45</v>
      </c>
      <c r="C4">
        <f>A4-B4</f>
        <v>415.54999999999927</v>
      </c>
    </row>
    <row r="5" spans="1:3">
      <c r="A5">
        <v>8230</v>
      </c>
      <c r="B5">
        <v>7837.59</v>
      </c>
      <c r="C5">
        <f>A5-B5</f>
        <v>392.40999999999985</v>
      </c>
    </row>
    <row r="6" spans="1:3">
      <c r="A6">
        <v>7750</v>
      </c>
      <c r="B6">
        <v>7332.22</v>
      </c>
      <c r="C6">
        <f>A6-B6</f>
        <v>417.77999999999975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PCdodici</dc:creator>
  <cp:keywords/>
  <dc:description/>
  <cp:lastModifiedBy>Utente guest</cp:lastModifiedBy>
  <cp:revision/>
  <dcterms:created xsi:type="dcterms:W3CDTF">2020-07-16T11:18:26Z</dcterms:created>
  <dcterms:modified xsi:type="dcterms:W3CDTF">2020-07-17T07:02:26Z</dcterms:modified>
  <cp:category/>
  <cp:contentStatus/>
</cp:coreProperties>
</file>